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s\Desktop\"/>
    </mc:Choice>
  </mc:AlternateContent>
  <xr:revisionPtr revIDLastSave="0" documentId="13_ncr:1_{02D6E601-5214-4938-83C6-CDB3690410E6}" xr6:coauthVersionLast="36" xr6:coauthVersionMax="36" xr10:uidLastSave="{00000000-0000-0000-0000-000000000000}"/>
  <bookViews>
    <workbookView xWindow="0" yWindow="0" windowWidth="21570" windowHeight="7980" activeTab="1" xr2:uid="{DAD0F569-327F-4B0F-89CA-190B2181C86D}"/>
  </bookViews>
  <sheets>
    <sheet name="Tabelle1" sheetId="1" r:id="rId1"/>
    <sheet name="Tabelle1 (2)" sheetId="2" r:id="rId2"/>
  </sheets>
  <definedNames>
    <definedName name="solver_adj" localSheetId="0" hidden="1">Tabelle1!$D$1,Tabelle1!$F$1</definedName>
    <definedName name="solver_adj" localSheetId="1" hidden="1">'Tabelle1 (2)'!$D$1,'Tabelle1 (2)'!$F$1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2</definedName>
    <definedName name="solver_neg" localSheetId="1" hidden="1">2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Tabelle1!$E$2</definedName>
    <definedName name="solver_opt" localSheetId="1" hidden="1">'Tabelle1 (2)'!$E$2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22" i="1"/>
  <c r="B19" i="1"/>
  <c r="A19" i="1"/>
  <c r="A17" i="1"/>
  <c r="B15" i="1"/>
  <c r="A15" i="1"/>
  <c r="M2" i="1"/>
  <c r="A13" i="1"/>
  <c r="L3" i="1"/>
  <c r="L4" i="1"/>
  <c r="L5" i="1"/>
  <c r="L6" i="1"/>
  <c r="L7" i="1"/>
  <c r="L8" i="1"/>
  <c r="L9" i="1"/>
  <c r="L2" i="1"/>
  <c r="K2" i="1"/>
  <c r="K3" i="1"/>
  <c r="K4" i="1"/>
  <c r="K5" i="1"/>
  <c r="K6" i="1"/>
  <c r="K7" i="1"/>
  <c r="K8" i="1"/>
  <c r="K9" i="1"/>
  <c r="J3" i="1"/>
  <c r="J4" i="1"/>
  <c r="J5" i="1"/>
  <c r="J6" i="1"/>
  <c r="J7" i="1"/>
  <c r="J8" i="1"/>
  <c r="J9" i="1"/>
  <c r="J2" i="1"/>
  <c r="B11" i="1"/>
  <c r="A11" i="1"/>
  <c r="H4" i="1"/>
  <c r="H3" i="1"/>
  <c r="C9" i="2" l="1"/>
  <c r="D9" i="2" s="1"/>
  <c r="C8" i="2"/>
  <c r="D8" i="2" s="1"/>
  <c r="C7" i="2"/>
  <c r="D7" i="2" s="1"/>
  <c r="C6" i="2"/>
  <c r="D6" i="2" s="1"/>
  <c r="C5" i="2"/>
  <c r="D5" i="2" s="1"/>
  <c r="C4" i="2"/>
  <c r="D4" i="2" s="1"/>
  <c r="C3" i="2"/>
  <c r="D3" i="2" s="1"/>
  <c r="D2" i="2"/>
  <c r="C2" i="2"/>
  <c r="C3" i="1"/>
  <c r="D3" i="1" s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2" i="1"/>
  <c r="D2" i="1" s="1"/>
  <c r="E2" i="2" l="1"/>
  <c r="E2" i="1"/>
</calcChain>
</file>

<file path=xl/sharedStrings.xml><?xml version="1.0" encoding="utf-8"?>
<sst xmlns="http://schemas.openxmlformats.org/spreadsheetml/2006/main" count="12" uniqueCount="8">
  <si>
    <t>Größe</t>
  </si>
  <si>
    <t>Gewicht</t>
  </si>
  <si>
    <t>a</t>
  </si>
  <si>
    <t xml:space="preserve">b </t>
  </si>
  <si>
    <t>Korr.-Koeff</t>
  </si>
  <si>
    <t>R^2</t>
  </si>
  <si>
    <t>xi - x_bar</t>
  </si>
  <si>
    <t>yi - y_bar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</si>
</sst>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Gewicht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0234470691163602E-2"/>
                  <c:y val="-0.142213473315835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Tabelle1!$A$2:$A$9</c:f>
              <c:numCache>
                <c:formatCode>General</c:formatCode>
                <c:ptCount val="8"/>
                <c:pt idx="0">
                  <c:v>175</c:v>
                </c:pt>
                <c:pt idx="1">
                  <c:v>183</c:v>
                </c:pt>
                <c:pt idx="2">
                  <c:v>164</c:v>
                </c:pt>
                <c:pt idx="3">
                  <c:v>159</c:v>
                </c:pt>
                <c:pt idx="4">
                  <c:v>174</c:v>
                </c:pt>
                <c:pt idx="5">
                  <c:v>173</c:v>
                </c:pt>
                <c:pt idx="6">
                  <c:v>185</c:v>
                </c:pt>
                <c:pt idx="7">
                  <c:v>169</c:v>
                </c:pt>
              </c:numCache>
            </c:numRef>
          </c:xVal>
          <c:yVal>
            <c:numRef>
              <c:f>Tabelle1!$B$2:$B$9</c:f>
              <c:numCache>
                <c:formatCode>General</c:formatCode>
                <c:ptCount val="8"/>
                <c:pt idx="0">
                  <c:v>75</c:v>
                </c:pt>
                <c:pt idx="1">
                  <c:v>86</c:v>
                </c:pt>
                <c:pt idx="2">
                  <c:v>57</c:v>
                </c:pt>
                <c:pt idx="3">
                  <c:v>62</c:v>
                </c:pt>
                <c:pt idx="4">
                  <c:v>87</c:v>
                </c:pt>
                <c:pt idx="5">
                  <c:v>64</c:v>
                </c:pt>
                <c:pt idx="6">
                  <c:v>82</c:v>
                </c:pt>
                <c:pt idx="7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C7-4B9C-ADA7-D334F191D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651535"/>
        <c:axId val="350649727"/>
      </c:scatterChart>
      <c:valAx>
        <c:axId val="356651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0649727"/>
        <c:crosses val="autoZero"/>
        <c:crossBetween val="midCat"/>
      </c:valAx>
      <c:valAx>
        <c:axId val="350649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6651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560185185185185"/>
          <c:w val="0.87119685039370076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'Tabelle1 (2)'!$B$1</c:f>
              <c:strCache>
                <c:ptCount val="1"/>
                <c:pt idx="0">
                  <c:v>Gewicht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0.42405730533683289"/>
                  <c:y val="-0.1791608340624088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5234470691163604E-2"/>
                  <c:y val="-0.1723410615339749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1"/>
            <c:dispEq val="1"/>
            <c:trendlineLbl>
              <c:layout>
                <c:manualLayout>
                  <c:x val="4.1956692913385829E-2"/>
                  <c:y val="0.411094706911636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'Tabelle1 (2)'!$A$2:$A$9</c:f>
              <c:numCache>
                <c:formatCode>General</c:formatCode>
                <c:ptCount val="8"/>
                <c:pt idx="0">
                  <c:v>175</c:v>
                </c:pt>
                <c:pt idx="1">
                  <c:v>183</c:v>
                </c:pt>
                <c:pt idx="2">
                  <c:v>164</c:v>
                </c:pt>
                <c:pt idx="3">
                  <c:v>159</c:v>
                </c:pt>
                <c:pt idx="4">
                  <c:v>174</c:v>
                </c:pt>
                <c:pt idx="5">
                  <c:v>173</c:v>
                </c:pt>
                <c:pt idx="6">
                  <c:v>185</c:v>
                </c:pt>
                <c:pt idx="7">
                  <c:v>169</c:v>
                </c:pt>
              </c:numCache>
            </c:numRef>
          </c:xVal>
          <c:yVal>
            <c:numRef>
              <c:f>'Tabelle1 (2)'!$B$2:$B$9</c:f>
              <c:numCache>
                <c:formatCode>General</c:formatCode>
                <c:ptCount val="8"/>
                <c:pt idx="0">
                  <c:v>75</c:v>
                </c:pt>
                <c:pt idx="1">
                  <c:v>86</c:v>
                </c:pt>
                <c:pt idx="2">
                  <c:v>57</c:v>
                </c:pt>
                <c:pt idx="3">
                  <c:v>62</c:v>
                </c:pt>
                <c:pt idx="4">
                  <c:v>87</c:v>
                </c:pt>
                <c:pt idx="5">
                  <c:v>64</c:v>
                </c:pt>
                <c:pt idx="6">
                  <c:v>82</c:v>
                </c:pt>
                <c:pt idx="7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21-40AE-AEA8-164BC72E2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651535"/>
        <c:axId val="350649727"/>
      </c:scatterChart>
      <c:valAx>
        <c:axId val="356651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0649727"/>
        <c:crosses val="autoZero"/>
        <c:crossBetween val="midCat"/>
      </c:valAx>
      <c:valAx>
        <c:axId val="350649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6651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11</xdr:row>
      <xdr:rowOff>161925</xdr:rowOff>
    </xdr:from>
    <xdr:to>
      <xdr:col>10</xdr:col>
      <xdr:colOff>47625</xdr:colOff>
      <xdr:row>26</xdr:row>
      <xdr:rowOff>47625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F7D6F89-0BFD-4775-91A2-3D918E8798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104775</xdr:rowOff>
    </xdr:from>
    <xdr:to>
      <xdr:col>6</xdr:col>
      <xdr:colOff>0</xdr:colOff>
      <xdr:row>25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629CFB6-01AE-4D8E-9FD6-BC1D1B279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6324B-0530-4FF7-ABCA-79CEE13ACA4E}">
  <dimension ref="A1:M24"/>
  <sheetViews>
    <sheetView workbookViewId="0">
      <selection activeCell="C27" sqref="C27"/>
    </sheetView>
  </sheetViews>
  <sheetFormatPr baseColWidth="10"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>
        <v>1.0794075464026551</v>
      </c>
      <c r="E1" t="s">
        <v>3</v>
      </c>
      <c r="F1">
        <v>-114.21785386012597</v>
      </c>
      <c r="J1" t="s">
        <v>6</v>
      </c>
      <c r="K1" t="s">
        <v>7</v>
      </c>
    </row>
    <row r="2" spans="1:13" x14ac:dyDescent="0.25">
      <c r="A2">
        <v>175</v>
      </c>
      <c r="B2">
        <v>75</v>
      </c>
      <c r="C2">
        <f>A2*$D$1+$F$1</f>
        <v>74.678466760338679</v>
      </c>
      <c r="D2">
        <f>(C2-B2)^2</f>
        <v>0.10338362420710426</v>
      </c>
      <c r="E2">
        <f>SUM(D2:D9)</f>
        <v>336.58541121758367</v>
      </c>
      <c r="J2">
        <f>A2-$A$11</f>
        <v>2.25</v>
      </c>
      <c r="K2">
        <f t="shared" ref="K2:K8" si="0">B2-$B$11</f>
        <v>2.75</v>
      </c>
      <c r="L2">
        <f>K2*J2</f>
        <v>6.1875</v>
      </c>
      <c r="M2">
        <f>SUM(L2:L9)/7</f>
        <v>83.5</v>
      </c>
    </row>
    <row r="3" spans="1:13" x14ac:dyDescent="0.25">
      <c r="A3">
        <v>183</v>
      </c>
      <c r="B3">
        <v>86</v>
      </c>
      <c r="C3">
        <f t="shared" ref="C3:C9" si="1">A3*$D$1+$F$1</f>
        <v>83.313727131559929</v>
      </c>
      <c r="D3">
        <f t="shared" ref="D3:D9" si="2">(C3-B3)^2</f>
        <v>7.2160619237172456</v>
      </c>
      <c r="G3" t="s">
        <v>4</v>
      </c>
      <c r="H3">
        <f>CORREL(A2:A9,B2:B9)</f>
        <v>0.80753210613165483</v>
      </c>
      <c r="J3">
        <f t="shared" ref="J3:K9" si="3">A3-$A$11</f>
        <v>10.25</v>
      </c>
      <c r="K3">
        <f t="shared" si="0"/>
        <v>13.75</v>
      </c>
      <c r="L3">
        <f t="shared" ref="L3:L9" si="4">K3*J3</f>
        <v>140.9375</v>
      </c>
    </row>
    <row r="4" spans="1:13" x14ac:dyDescent="0.25">
      <c r="A4">
        <v>164</v>
      </c>
      <c r="B4">
        <v>57</v>
      </c>
      <c r="C4">
        <f t="shared" si="1"/>
        <v>62.804983749909482</v>
      </c>
      <c r="D4">
        <f t="shared" si="2"/>
        <v>33.697836336713152</v>
      </c>
      <c r="G4" t="s">
        <v>5</v>
      </c>
      <c r="H4">
        <f>H3^2</f>
        <v>0.65210810243342621</v>
      </c>
      <c r="J4">
        <f t="shared" si="3"/>
        <v>-8.75</v>
      </c>
      <c r="K4">
        <f t="shared" si="0"/>
        <v>-15.25</v>
      </c>
      <c r="L4">
        <f t="shared" si="4"/>
        <v>133.4375</v>
      </c>
    </row>
    <row r="5" spans="1:13" x14ac:dyDescent="0.25">
      <c r="A5">
        <v>159</v>
      </c>
      <c r="B5">
        <v>62</v>
      </c>
      <c r="C5">
        <f t="shared" si="1"/>
        <v>57.407946017896208</v>
      </c>
      <c r="D5">
        <f t="shared" si="2"/>
        <v>21.086959774555293</v>
      </c>
      <c r="J5">
        <f t="shared" si="3"/>
        <v>-13.75</v>
      </c>
      <c r="K5">
        <f t="shared" si="0"/>
        <v>-10.25</v>
      </c>
      <c r="L5">
        <f t="shared" si="4"/>
        <v>140.9375</v>
      </c>
    </row>
    <row r="6" spans="1:13" x14ac:dyDescent="0.25">
      <c r="A6">
        <v>174</v>
      </c>
      <c r="B6">
        <v>87</v>
      </c>
      <c r="C6">
        <f t="shared" si="1"/>
        <v>73.59905921393603</v>
      </c>
      <c r="D6">
        <f t="shared" si="2"/>
        <v>179.58521395159281</v>
      </c>
      <c r="J6">
        <f t="shared" si="3"/>
        <v>1.25</v>
      </c>
      <c r="K6">
        <f t="shared" si="0"/>
        <v>14.75</v>
      </c>
      <c r="L6">
        <f t="shared" si="4"/>
        <v>18.4375</v>
      </c>
    </row>
    <row r="7" spans="1:13" x14ac:dyDescent="0.25">
      <c r="A7">
        <v>173</v>
      </c>
      <c r="B7">
        <v>64</v>
      </c>
      <c r="C7">
        <f t="shared" si="1"/>
        <v>72.519651667533353</v>
      </c>
      <c r="D7">
        <f t="shared" si="2"/>
        <v>72.584464536103837</v>
      </c>
      <c r="J7">
        <f t="shared" si="3"/>
        <v>0.25</v>
      </c>
      <c r="K7">
        <f t="shared" si="0"/>
        <v>-8.25</v>
      </c>
      <c r="L7">
        <f t="shared" si="4"/>
        <v>-2.0625</v>
      </c>
    </row>
    <row r="8" spans="1:13" x14ac:dyDescent="0.25">
      <c r="A8">
        <v>185</v>
      </c>
      <c r="B8">
        <v>82</v>
      </c>
      <c r="C8">
        <f t="shared" si="1"/>
        <v>85.472542224365228</v>
      </c>
      <c r="D8">
        <f t="shared" si="2"/>
        <v>12.058549499999403</v>
      </c>
      <c r="J8">
        <f t="shared" si="3"/>
        <v>12.25</v>
      </c>
      <c r="K8">
        <f t="shared" si="0"/>
        <v>9.75</v>
      </c>
      <c r="L8">
        <f t="shared" si="4"/>
        <v>119.4375</v>
      </c>
    </row>
    <row r="9" spans="1:13" x14ac:dyDescent="0.25">
      <c r="A9">
        <v>169</v>
      </c>
      <c r="B9">
        <v>65</v>
      </c>
      <c r="C9">
        <f t="shared" si="1"/>
        <v>68.202021481922756</v>
      </c>
      <c r="D9">
        <f t="shared" si="2"/>
        <v>10.252941570694803</v>
      </c>
      <c r="J9">
        <f t="shared" si="3"/>
        <v>-3.75</v>
      </c>
      <c r="K9">
        <f>B9-$B$11</f>
        <v>-7.25</v>
      </c>
      <c r="L9">
        <f t="shared" si="4"/>
        <v>27.1875</v>
      </c>
    </row>
    <row r="11" spans="1:13" x14ac:dyDescent="0.25">
      <c r="A11">
        <f>AVERAGE(A2:A9)</f>
        <v>172.75</v>
      </c>
      <c r="B11">
        <f>AVERAGE(B2:B9)</f>
        <v>72.25</v>
      </c>
    </row>
    <row r="13" spans="1:13" x14ac:dyDescent="0.25">
      <c r="A13">
        <f>_xlfn.COVARIANCE.S(A2:A9,B2:B9)</f>
        <v>83.5</v>
      </c>
    </row>
    <row r="15" spans="1:13" x14ac:dyDescent="0.25">
      <c r="A15">
        <f>_xlfn.STDEV.S(A2:A9)</f>
        <v>8.7952909478392396</v>
      </c>
      <c r="B15">
        <f>_xlfn.STDEV.S(B2:B9)</f>
        <v>11.756457192295889</v>
      </c>
    </row>
    <row r="17" spans="1:2" x14ac:dyDescent="0.25">
      <c r="A17">
        <f>A13/(A15*B15)</f>
        <v>0.80753210613165471</v>
      </c>
    </row>
    <row r="19" spans="1:2" x14ac:dyDescent="0.25">
      <c r="A19">
        <f>A13/A15^2</f>
        <v>1.0794090489381345</v>
      </c>
      <c r="B19">
        <f>B11-A11*A19</f>
        <v>-114.21791320406274</v>
      </c>
    </row>
    <row r="22" spans="1:2" x14ac:dyDescent="0.25">
      <c r="A22">
        <f>TREND(B2:B9,A2:A9,170)</f>
        <v>69.281625115420127</v>
      </c>
    </row>
    <row r="24" spans="1:2" x14ac:dyDescent="0.25">
      <c r="A24">
        <f>RSQ(B2:B9,A2:A9)</f>
        <v>0.6521081024334261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EF603-AE8E-4F66-AE97-1A0C956B3EDC}">
  <dimension ref="A1:F9"/>
  <sheetViews>
    <sheetView tabSelected="1" topLeftCell="A4" workbookViewId="0">
      <selection activeCell="J22" sqref="J22"/>
    </sheetView>
  </sheetViews>
  <sheetFormatPr baseColWidth="10"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>
        <v>1.0794075464026551</v>
      </c>
      <c r="E1" t="s">
        <v>3</v>
      </c>
      <c r="F1">
        <v>-114.21785386012597</v>
      </c>
    </row>
    <row r="2" spans="1:6" x14ac:dyDescent="0.25">
      <c r="A2">
        <v>175</v>
      </c>
      <c r="B2">
        <v>75</v>
      </c>
      <c r="C2">
        <f>A2*$D$1+$F$1</f>
        <v>74.678466760338679</v>
      </c>
      <c r="D2">
        <f>(C2-B2)^2</f>
        <v>0.10338362420710426</v>
      </c>
      <c r="E2">
        <f>SUM(D2:D9)</f>
        <v>336.58541121758367</v>
      </c>
    </row>
    <row r="3" spans="1:6" x14ac:dyDescent="0.25">
      <c r="A3">
        <v>183</v>
      </c>
      <c r="B3">
        <v>86</v>
      </c>
      <c r="C3">
        <f t="shared" ref="C3:C9" si="0">A3*$D$1+$F$1</f>
        <v>83.313727131559929</v>
      </c>
      <c r="D3">
        <f t="shared" ref="D3:D9" si="1">(C3-B3)^2</f>
        <v>7.2160619237172456</v>
      </c>
    </row>
    <row r="4" spans="1:6" x14ac:dyDescent="0.25">
      <c r="A4">
        <v>164</v>
      </c>
      <c r="B4">
        <v>57</v>
      </c>
      <c r="C4">
        <f t="shared" si="0"/>
        <v>62.804983749909482</v>
      </c>
      <c r="D4">
        <f t="shared" si="1"/>
        <v>33.697836336713152</v>
      </c>
    </row>
    <row r="5" spans="1:6" x14ac:dyDescent="0.25">
      <c r="A5">
        <v>159</v>
      </c>
      <c r="B5">
        <v>62</v>
      </c>
      <c r="C5">
        <f t="shared" si="0"/>
        <v>57.407946017896208</v>
      </c>
      <c r="D5">
        <f t="shared" si="1"/>
        <v>21.086959774555293</v>
      </c>
    </row>
    <row r="6" spans="1:6" x14ac:dyDescent="0.25">
      <c r="A6">
        <v>174</v>
      </c>
      <c r="B6">
        <v>87</v>
      </c>
      <c r="C6">
        <f t="shared" si="0"/>
        <v>73.59905921393603</v>
      </c>
      <c r="D6">
        <f t="shared" si="1"/>
        <v>179.58521395159281</v>
      </c>
    </row>
    <row r="7" spans="1:6" x14ac:dyDescent="0.25">
      <c r="A7">
        <v>173</v>
      </c>
      <c r="B7">
        <v>64</v>
      </c>
      <c r="C7">
        <f t="shared" si="0"/>
        <v>72.519651667533353</v>
      </c>
      <c r="D7">
        <f t="shared" si="1"/>
        <v>72.584464536103837</v>
      </c>
    </row>
    <row r="8" spans="1:6" x14ac:dyDescent="0.25">
      <c r="A8">
        <v>185</v>
      </c>
      <c r="B8">
        <v>82</v>
      </c>
      <c r="C8">
        <f t="shared" si="0"/>
        <v>85.472542224365228</v>
      </c>
      <c r="D8">
        <f t="shared" si="1"/>
        <v>12.058549499999403</v>
      </c>
    </row>
    <row r="9" spans="1:6" x14ac:dyDescent="0.25">
      <c r="A9">
        <v>169</v>
      </c>
      <c r="B9">
        <v>65</v>
      </c>
      <c r="C9">
        <f t="shared" si="0"/>
        <v>68.202021481922756</v>
      </c>
      <c r="D9">
        <f t="shared" si="1"/>
        <v>10.252941570694803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dcterms:created xsi:type="dcterms:W3CDTF">2024-05-10T10:45:58Z</dcterms:created>
  <dcterms:modified xsi:type="dcterms:W3CDTF">2024-05-10T12:50:02Z</dcterms:modified>
</cp:coreProperties>
</file>